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0" documentId="8_{75F4E3BF-D7D8-475B-B838-0169AF004FAD}" xr6:coauthVersionLast="47" xr6:coauthVersionMax="47" xr10:uidLastSave="{00000000-0000-0000-0000-000000000000}"/>
  <bookViews>
    <workbookView xWindow="-120" yWindow="-120" windowWidth="29040" windowHeight="15840" xr2:uid="{687F74BC-88F0-4118-A2A7-3E9D31DC584E}"/>
  </bookViews>
  <sheets>
    <sheet name="Bulk Deals" sheetId="1" r:id="rId1"/>
  </sheets>
  <definedNames>
    <definedName name="_xlnm._FilterDatabase" localSheetId="0" hidden="1">'Bulk Deals'!#REF!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51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I51" i="1"/>
  <c r="B51" i="1"/>
  <c r="I59" i="1" l="1"/>
  <c r="I58" i="1"/>
  <c r="I57" i="1"/>
  <c r="I56" i="1"/>
  <c r="I55" i="1"/>
  <c r="I54" i="1"/>
  <c r="I53" i="1"/>
  <c r="I52" i="1"/>
  <c r="F59" i="1" l="1"/>
  <c r="F58" i="1"/>
  <c r="F57" i="1"/>
  <c r="F56" i="1"/>
  <c r="F55" i="1"/>
  <c r="F54" i="1"/>
  <c r="F53" i="1"/>
  <c r="F52" i="1"/>
  <c r="B59" i="1"/>
  <c r="B58" i="1"/>
  <c r="B57" i="1"/>
  <c r="B56" i="1"/>
  <c r="B55" i="1"/>
  <c r="B54" i="1"/>
  <c r="B53" i="1"/>
  <c r="B52" i="1"/>
  <c r="I67" i="1"/>
  <c r="I66" i="1"/>
  <c r="I65" i="1"/>
  <c r="I64" i="1"/>
  <c r="I62" i="1"/>
  <c r="I61" i="1"/>
  <c r="I60" i="1"/>
  <c r="I76" i="1"/>
  <c r="I75" i="1"/>
  <c r="I74" i="1"/>
  <c r="B61" i="1"/>
  <c r="B67" i="1"/>
  <c r="F67" i="1"/>
  <c r="F66" i="1"/>
  <c r="F65" i="1"/>
  <c r="F64" i="1"/>
  <c r="F62" i="1"/>
  <c r="F61" i="1"/>
  <c r="F60" i="1"/>
  <c r="B60" i="1"/>
  <c r="B62" i="1"/>
  <c r="B64" i="1"/>
  <c r="B65" i="1"/>
  <c r="B66" i="1"/>
  <c r="F76" i="1"/>
  <c r="F75" i="1"/>
  <c r="F74" i="1"/>
  <c r="B76" i="1"/>
  <c r="B75" i="1"/>
  <c r="B74" i="1"/>
  <c r="I80" i="1"/>
  <c r="I79" i="1"/>
  <c r="I78" i="1"/>
  <c r="I77" i="1"/>
  <c r="F80" i="1"/>
  <c r="F79" i="1"/>
  <c r="F78" i="1"/>
  <c r="F77" i="1"/>
  <c r="B80" i="1"/>
  <c r="B79" i="1"/>
  <c r="B78" i="1"/>
  <c r="B77" i="1"/>
  <c r="I68" i="1"/>
  <c r="F68" i="1"/>
  <c r="B68" i="1"/>
  <c r="I71" i="1" l="1"/>
  <c r="I70" i="1"/>
  <c r="I69" i="1"/>
  <c r="F70" i="1"/>
  <c r="B70" i="1"/>
  <c r="F71" i="1"/>
  <c r="F69" i="1"/>
  <c r="B71" i="1"/>
  <c r="B69" i="1"/>
</calcChain>
</file>

<file path=xl/sharedStrings.xml><?xml version="1.0" encoding="utf-8"?>
<sst xmlns="http://schemas.openxmlformats.org/spreadsheetml/2006/main" count="213" uniqueCount="88">
  <si>
    <t>SKU</t>
  </si>
  <si>
    <t>UNITS INCLUDED</t>
  </si>
  <si>
    <t>OLD PRICE</t>
  </si>
  <si>
    <t>PALLETS</t>
  </si>
  <si>
    <t>SALE PRICE</t>
  </si>
  <si>
    <t>AVERAGE $ EACH</t>
  </si>
  <si>
    <t>DISCOUNT</t>
  </si>
  <si>
    <t>E100690</t>
  </si>
  <si>
    <t>E100741</t>
  </si>
  <si>
    <t>E100747</t>
  </si>
  <si>
    <t>E100818</t>
  </si>
  <si>
    <t>E100843</t>
  </si>
  <si>
    <t>E100847</t>
  </si>
  <si>
    <t>E100848</t>
  </si>
  <si>
    <t>E100851</t>
  </si>
  <si>
    <t>E100882</t>
  </si>
  <si>
    <t>E100885</t>
  </si>
  <si>
    <t>E100886</t>
  </si>
  <si>
    <t>E100874</t>
  </si>
  <si>
    <t>E100873</t>
  </si>
  <si>
    <t>E100872</t>
  </si>
  <si>
    <t>E100871</t>
  </si>
  <si>
    <t>E100867</t>
  </si>
  <si>
    <t>E100866</t>
  </si>
  <si>
    <t>E100865</t>
  </si>
  <si>
    <t>SHIPS FROM</t>
  </si>
  <si>
    <t>ATL</t>
  </si>
  <si>
    <t>IND</t>
  </si>
  <si>
    <t>ALL NAME BRAND DESKTOPS - DISCOUNTED FROM 20%-50% OFF OUR LOWEST PRICES</t>
  </si>
  <si>
    <t>E100868</t>
  </si>
  <si>
    <t>77X DELL MIXED MODEL / SERIES TOWER COMPUTERS - "A" GRADE</t>
  </si>
  <si>
    <t>E100912</t>
  </si>
  <si>
    <t>E100914</t>
  </si>
  <si>
    <t>E100916</t>
  </si>
  <si>
    <t>E100917</t>
  </si>
  <si>
    <t>E100918</t>
  </si>
  <si>
    <t>E100919</t>
  </si>
  <si>
    <t>E100920</t>
  </si>
  <si>
    <t>E100921</t>
  </si>
  <si>
    <t>E100911</t>
  </si>
  <si>
    <t>E100922</t>
  </si>
  <si>
    <t>E100923</t>
  </si>
  <si>
    <t>E100924</t>
  </si>
  <si>
    <t>E100925</t>
  </si>
  <si>
    <t>E100926</t>
  </si>
  <si>
    <t>E100927</t>
  </si>
  <si>
    <t>E100928</t>
  </si>
  <si>
    <t>E100929</t>
  </si>
  <si>
    <t>E100930</t>
  </si>
  <si>
    <t>E100931</t>
  </si>
  <si>
    <t>E100932</t>
  </si>
  <si>
    <t>E100933</t>
  </si>
  <si>
    <t>E100934</t>
  </si>
  <si>
    <t>E100935</t>
  </si>
  <si>
    <t>E100936</t>
  </si>
  <si>
    <t>E100937</t>
  </si>
  <si>
    <t>E100938</t>
  </si>
  <si>
    <t>E100939</t>
  </si>
  <si>
    <t>E100940</t>
  </si>
  <si>
    <t>E100941</t>
  </si>
  <si>
    <t>JUST RELEASED - HP AND LENOVO LAPTOP LOTS</t>
  </si>
  <si>
    <t>TBA</t>
  </si>
  <si>
    <t>E100945</t>
  </si>
  <si>
    <t>E100946</t>
  </si>
  <si>
    <t>E100947</t>
  </si>
  <si>
    <t>E100948</t>
  </si>
  <si>
    <t>E100949</t>
  </si>
  <si>
    <t>E100950</t>
  </si>
  <si>
    <t>E100951</t>
  </si>
  <si>
    <t>E100952</t>
  </si>
  <si>
    <t>E100953</t>
  </si>
  <si>
    <t>E100954</t>
  </si>
  <si>
    <t>E100955</t>
  </si>
  <si>
    <t>E100956</t>
  </si>
  <si>
    <t>E100957</t>
  </si>
  <si>
    <t>E100958</t>
  </si>
  <si>
    <t>E100959</t>
  </si>
  <si>
    <t>E100960</t>
  </si>
  <si>
    <t>E100961</t>
  </si>
  <si>
    <t>E100962</t>
  </si>
  <si>
    <t>E100963</t>
  </si>
  <si>
    <t>E100964</t>
  </si>
  <si>
    <t>JUST RELEASED 2,600+ MOSTLY A GRADE HP DESKTOPS PRICED TO SELL</t>
  </si>
  <si>
    <t>BIG HP RELEASE!!</t>
  </si>
  <si>
    <t>PLUS DISCOUNTS UP TO 50% OFF UNSOLD INVENTORY</t>
  </si>
  <si>
    <t>OVER 5,000 HP LAPTOPS AND DESKTOPS JUST RELEASED AND PRICED TO SELL</t>
  </si>
  <si>
    <t>PAGE UPDATED APRIL 23, 2023  - 12:30PM EASTERN TIME</t>
  </si>
  <si>
    <t>NAME BRAND LAPTOPS DISCOUNTED 35% TO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</si>
</sst>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49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 wrapText="1"/>
    </xf>
    <xf numFmtId="9" fontId="4" fillId="0" borderId="1" xfId="2" applyFont="1" applyBorder="1" applyAlignment="1">
      <alignment horizontal="center" wrapText="1"/>
    </xf>
    <xf numFmtId="164" fontId="3" fillId="3" borderId="1" xfId="1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left"/>
    </xf>
    <xf numFmtId="49" fontId="3" fillId="3" borderId="2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3" fillId="3" borderId="5" xfId="0" applyNumberFormat="1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left" wrapText="1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13" xfId="0" applyNumberFormat="1" applyFont="1" applyFill="1" applyBorder="1" applyAlignment="1">
      <alignment horizontal="left" wrapText="1"/>
    </xf>
    <xf numFmtId="49" fontId="3" fillId="3" borderId="11" xfId="0" applyNumberFormat="1" applyFont="1" applyFill="1" applyBorder="1" applyAlignment="1">
      <alignment horizontal="left" wrapText="1"/>
    </xf>
    <xf numFmtId="49" fontId="3" fillId="3" borderId="12" xfId="0" applyNumberFormat="1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ore-nggd0y6.mybigcommerce.com/manage/products/edit/6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6889D-6908-4A85-BA96-6A3FDE4879F9}">
  <dimension ref="A2:I80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6.85546875" bestFit="1" customWidth="1"/>
    <col min="2" max="2" width="85.5703125" bestFit="1" customWidth="1"/>
    <col min="3" max="3" width="7.7109375" bestFit="1" customWidth="1"/>
    <col min="4" max="4" width="8.140625" bestFit="1" customWidth="1"/>
    <col min="5" max="5" width="7.7109375" bestFit="1" customWidth="1"/>
    <col min="6" max="6" width="7.28515625" customWidth="1"/>
    <col min="7" max="7" width="5" bestFit="1" customWidth="1"/>
    <col min="8" max="8" width="6.42578125" bestFit="1" customWidth="1"/>
    <col min="9" max="9" width="7.7109375" bestFit="1" customWidth="1"/>
  </cols>
  <sheetData>
    <row r="2" spans="1:8" ht="16.5" thickBot="1" x14ac:dyDescent="0.3">
      <c r="A2" s="21" t="s">
        <v>86</v>
      </c>
      <c r="B2" s="22"/>
      <c r="C2" s="22"/>
      <c r="D2" s="22"/>
      <c r="E2" s="22"/>
      <c r="F2" s="22"/>
      <c r="G2" s="22"/>
      <c r="H2" s="22"/>
    </row>
    <row r="3" spans="1:8" ht="15.75" thickBot="1" x14ac:dyDescent="0.3">
      <c r="A3" s="23" t="s">
        <v>83</v>
      </c>
      <c r="B3" s="24"/>
      <c r="C3" s="24"/>
      <c r="D3" s="24"/>
      <c r="E3" s="24"/>
      <c r="F3" s="24"/>
      <c r="G3" s="24"/>
      <c r="H3" s="25"/>
    </row>
    <row r="4" spans="1:8" ht="15.75" thickBot="1" x14ac:dyDescent="0.3">
      <c r="A4" s="23" t="s">
        <v>85</v>
      </c>
      <c r="B4" s="24"/>
      <c r="C4" s="24"/>
      <c r="D4" s="24"/>
      <c r="E4" s="24"/>
      <c r="F4" s="24"/>
      <c r="G4" s="24"/>
      <c r="H4" s="25"/>
    </row>
    <row r="5" spans="1:8" ht="15.75" thickBot="1" x14ac:dyDescent="0.3">
      <c r="A5" s="23" t="s">
        <v>84</v>
      </c>
      <c r="B5" s="24"/>
      <c r="C5" s="24"/>
      <c r="D5" s="24"/>
      <c r="E5" s="24"/>
      <c r="F5" s="24"/>
      <c r="G5" s="24"/>
      <c r="H5" s="25"/>
    </row>
    <row r="6" spans="1:8" ht="23.25" x14ac:dyDescent="0.25">
      <c r="A6" s="16" t="s">
        <v>0</v>
      </c>
      <c r="B6" s="28" t="s">
        <v>82</v>
      </c>
      <c r="C6" s="29"/>
      <c r="D6" s="17" t="s">
        <v>4</v>
      </c>
      <c r="E6" s="17" t="s">
        <v>1</v>
      </c>
      <c r="F6" s="17" t="s">
        <v>5</v>
      </c>
      <c r="G6" s="17" t="s">
        <v>25</v>
      </c>
      <c r="H6" s="17" t="s">
        <v>3</v>
      </c>
    </row>
    <row r="7" spans="1:8" x14ac:dyDescent="0.25">
      <c r="A7" s="1" t="s">
        <v>62</v>
      </c>
      <c r="B7" s="19" t="str">
        <f>HYPERLINK("http://www.gwtechparts.com/258x-hp-elitedesk-and-prodesk-core-i5-and-i7-6th-8th-generation-desktop-computers-a-grade/", "258X HP ELITEDESK AND PRODESK CORE I5 AND I7 6TH-8TH GENERATION DESKTOP COMPUTERS - ""A"" GRADE")</f>
        <v>258X HP ELITEDESK AND PRODESK CORE I5 AND I7 6TH-8TH GENERATION DESKTOP COMPUTERS - "A" GRADE</v>
      </c>
      <c r="C7" s="20"/>
      <c r="D7" s="7">
        <v>16900</v>
      </c>
      <c r="E7" s="13">
        <v>258</v>
      </c>
      <c r="F7" s="2">
        <f t="shared" ref="F7:F26" si="0">ROUND(D7/E7,0)</f>
        <v>66</v>
      </c>
      <c r="G7" s="15" t="s">
        <v>27</v>
      </c>
      <c r="H7" s="8" t="s">
        <v>61</v>
      </c>
    </row>
    <row r="8" spans="1:8" x14ac:dyDescent="0.25">
      <c r="A8" s="1" t="s">
        <v>63</v>
      </c>
      <c r="B8" s="19" t="str">
        <f>HYPERLINK("http://www.gwtechparts.com/97x-hp-elitedesk-and-prodesk-core-i-4th-10th-generation-sff-computers-a-grade/", "97X HP ELITEDESK AND PRODESK CORE I 4TH-10TH GENERATION SFF COMPUTERS - ""A"" GRADE")</f>
        <v>97X HP ELITEDESK AND PRODESK CORE I 4TH-10TH GENERATION SFF COMPUTERS - "A" GRADE</v>
      </c>
      <c r="C8" s="20"/>
      <c r="D8" s="7">
        <v>5500</v>
      </c>
      <c r="E8" s="13">
        <v>97</v>
      </c>
      <c r="F8" s="2">
        <f t="shared" si="0"/>
        <v>57</v>
      </c>
      <c r="G8" s="15" t="s">
        <v>27</v>
      </c>
      <c r="H8" s="8" t="s">
        <v>61</v>
      </c>
    </row>
    <row r="9" spans="1:8" x14ac:dyDescent="0.25">
      <c r="A9" s="1" t="s">
        <v>64</v>
      </c>
      <c r="B9" s="19" t="str">
        <f>HYPERLINK("http://www.gwtechparts.com/162x-hp-mixed-model-core-i-4th-9th-generation-tower-computers-a-grade/", "162X HP MIXED MODEL CORE I 4TH-9TH GENERATION TOWER COMPUTERS - ""A"" GRADE")</f>
        <v>162X HP MIXED MODEL CORE I 4TH-9TH GENERATION TOWER COMPUTERS - "A" GRADE</v>
      </c>
      <c r="C9" s="20"/>
      <c r="D9" s="7">
        <v>8100</v>
      </c>
      <c r="E9" s="13">
        <v>162</v>
      </c>
      <c r="F9" s="2">
        <f t="shared" si="0"/>
        <v>50</v>
      </c>
      <c r="G9" s="15" t="s">
        <v>27</v>
      </c>
      <c r="H9" s="8" t="s">
        <v>61</v>
      </c>
    </row>
    <row r="10" spans="1:8" x14ac:dyDescent="0.25">
      <c r="A10" s="1" t="s">
        <v>65</v>
      </c>
      <c r="B10" s="19" t="str">
        <f>HYPERLINK("http://www.gwtechparts.com/62x-hp-elitedesk-prodesk-and-260-g2-core-i-4th-7th-generation-usff-computers-a-grade/", "62X HP ELITEDESK PRODESK AND 260 G2 CORE I 4TH-7TH GENERATION USFF COMPUTERS - ""A"" GRADE")</f>
        <v>62X HP ELITEDESK PRODESK AND 260 G2 CORE I 4TH-7TH GENERATION USFF COMPUTERS - "A" GRADE</v>
      </c>
      <c r="C10" s="20"/>
      <c r="D10" s="7">
        <v>2800</v>
      </c>
      <c r="E10" s="13">
        <v>62</v>
      </c>
      <c r="F10" s="2">
        <f t="shared" si="0"/>
        <v>45</v>
      </c>
      <c r="G10" s="15" t="s">
        <v>27</v>
      </c>
      <c r="H10" s="8" t="s">
        <v>61</v>
      </c>
    </row>
    <row r="11" spans="1:8" x14ac:dyDescent="0.25">
      <c r="A11" s="1" t="s">
        <v>66</v>
      </c>
      <c r="B11" s="19" t="str">
        <f>HYPERLINK("http://www.gwtechparts.com/233x-hp-prodesk-600-g1-and-g2-core-i-4th-and-6th-generation-desktop-computers-a-grade/", "233X HP PRODESK 600 G1 AND G2 CORE I 4TH AND 6TH GENERATION DESKTOP COMPUTERS - ""A"" GRADE")</f>
        <v>233X HP PRODESK 600 G1 AND G2 CORE I 4TH AND 6TH GENERATION DESKTOP COMPUTERS - "A" GRADE</v>
      </c>
      <c r="C11" s="20"/>
      <c r="D11" s="7">
        <v>9100</v>
      </c>
      <c r="E11" s="13">
        <v>233</v>
      </c>
      <c r="F11" s="2">
        <f t="shared" si="0"/>
        <v>39</v>
      </c>
      <c r="G11" s="15" t="s">
        <v>27</v>
      </c>
      <c r="H11" s="8" t="s">
        <v>61</v>
      </c>
    </row>
    <row r="12" spans="1:8" x14ac:dyDescent="0.25">
      <c r="A12" s="1" t="s">
        <v>67</v>
      </c>
      <c r="B12" s="19" t="str">
        <f>HYPERLINK("http://www.gwtechparts.com/262x-hp-prodesk-400-g1-core-i-4th-generation-desktop-computers-a-grade/", "262X HP PRODESK 400 G1 CORE I 4TH GENERATION DESKTOP COMPUTERS - ""A"" GRADE")</f>
        <v>262X HP PRODESK 400 G1 CORE I 4TH GENERATION DESKTOP COMPUTERS - "A" GRADE</v>
      </c>
      <c r="C12" s="20"/>
      <c r="D12" s="7">
        <v>13600</v>
      </c>
      <c r="E12" s="13">
        <v>262</v>
      </c>
      <c r="F12" s="2">
        <f t="shared" si="0"/>
        <v>52</v>
      </c>
      <c r="G12" s="15" t="s">
        <v>27</v>
      </c>
      <c r="H12" s="8" t="s">
        <v>61</v>
      </c>
    </row>
    <row r="13" spans="1:8" x14ac:dyDescent="0.25">
      <c r="A13" s="1" t="s">
        <v>68</v>
      </c>
      <c r="B13" s="19" t="str">
        <f>HYPERLINK("http://www.gwtechparts.com/224x-hp-mixed-model-core-i5-and-i7-4th-7th-generation-desktop-computers-a-grade/", "224X HP MIXED MODEL CORE I5 AND I7 4TH-7TH GENERATION DESKTOP COMPUTERS - ""A"" GRADE")</f>
        <v>224X HP MIXED MODEL CORE I5 AND I7 4TH-7TH GENERATION DESKTOP COMPUTERS - "A" GRADE</v>
      </c>
      <c r="C13" s="20"/>
      <c r="D13" s="7">
        <v>12200</v>
      </c>
      <c r="E13" s="13">
        <v>224</v>
      </c>
      <c r="F13" s="2">
        <f t="shared" si="0"/>
        <v>54</v>
      </c>
      <c r="G13" s="15" t="s">
        <v>27</v>
      </c>
      <c r="H13" s="8" t="s">
        <v>61</v>
      </c>
    </row>
    <row r="14" spans="1:8" x14ac:dyDescent="0.25">
      <c r="A14" s="1" t="s">
        <v>69</v>
      </c>
      <c r="B14" s="19" t="str">
        <f>HYPERLINK("http://www.gwtechparts.com/111x-hp-mixed-model-core-i-3rd-8th-generation-desktop-computers-a-grade/", "111X HP MIXED MODEL CORE I 3RD-8TH GENERATION DESKTOP COMPUTERS - ""A"" GRADE")</f>
        <v>111X HP MIXED MODEL CORE I 3RD-8TH GENERATION DESKTOP COMPUTERS - "A" GRADE</v>
      </c>
      <c r="C14" s="20"/>
      <c r="D14" s="7">
        <v>4800</v>
      </c>
      <c r="E14" s="13">
        <v>111</v>
      </c>
      <c r="F14" s="2">
        <f t="shared" si="0"/>
        <v>43</v>
      </c>
      <c r="G14" s="15" t="s">
        <v>27</v>
      </c>
      <c r="H14" s="8" t="s">
        <v>61</v>
      </c>
    </row>
    <row r="15" spans="1:8" x14ac:dyDescent="0.25">
      <c r="A15" s="1" t="s">
        <v>70</v>
      </c>
      <c r="B15" s="19" t="str">
        <f>HYPERLINK("http://www.gwtechparts.com/187x-hp-mixed-model-core-i-2nd-3rd-generation-tower-computers-a-grade/", "187X HP MIXED MODEL CORE I 2ND-3RD GENERATION TOWER COMPUTERS - ""A"" GRADE")</f>
        <v>187X HP MIXED MODEL CORE I 2ND-3RD GENERATION TOWER COMPUTERS - "A" GRADE</v>
      </c>
      <c r="C15" s="20"/>
      <c r="D15" s="7">
        <v>6100</v>
      </c>
      <c r="E15" s="13">
        <v>187</v>
      </c>
      <c r="F15" s="2">
        <f t="shared" si="0"/>
        <v>33</v>
      </c>
      <c r="G15" s="15" t="s">
        <v>27</v>
      </c>
      <c r="H15" s="8" t="s">
        <v>61</v>
      </c>
    </row>
    <row r="16" spans="1:8" x14ac:dyDescent="0.25">
      <c r="A16" s="1" t="s">
        <v>71</v>
      </c>
      <c r="B16" s="19" t="str">
        <f>HYPERLINK("http://www.gwtechparts.com/171x-hp-compaq-6200-pro-core-i-2nd-generation-desktop-computers-a-grade/", "171X HP COMPAQ 6200 PRO CORE I 2ND GENERATION DESKTOP COMPUTERS - ""A"" GRADE")</f>
        <v>171X HP COMPAQ 6200 PRO CORE I 2ND GENERATION DESKTOP COMPUTERS - "A" GRADE</v>
      </c>
      <c r="C16" s="20"/>
      <c r="D16" s="7">
        <v>5300</v>
      </c>
      <c r="E16" s="13">
        <v>171</v>
      </c>
      <c r="F16" s="2">
        <f t="shared" si="0"/>
        <v>31</v>
      </c>
      <c r="G16" s="15" t="s">
        <v>27</v>
      </c>
      <c r="H16" s="8" t="s">
        <v>61</v>
      </c>
    </row>
    <row r="17" spans="1:8" x14ac:dyDescent="0.25">
      <c r="A17" s="1" t="s">
        <v>72</v>
      </c>
      <c r="B17" s="19" t="str">
        <f>HYPERLINK("http://www.gwtechparts.com/102x-hp-compaq-6300-pro-core-i-2nd-generation-desktop-computers-a-grade/", "102X HP COMPAQ 6300 PRO CORE I 2ND GENERATION DESKTOP COMPUTERS - ""A"" GRADE")</f>
        <v>102X HP COMPAQ 6300 PRO CORE I 2ND GENERATION DESKTOP COMPUTERS - "A" GRADE</v>
      </c>
      <c r="C17" s="20"/>
      <c r="D17" s="7">
        <v>2400</v>
      </c>
      <c r="E17" s="13">
        <v>102</v>
      </c>
      <c r="F17" s="2">
        <f t="shared" si="0"/>
        <v>24</v>
      </c>
      <c r="G17" s="15" t="s">
        <v>27</v>
      </c>
      <c r="H17" s="8" t="s">
        <v>61</v>
      </c>
    </row>
    <row r="18" spans="1:8" x14ac:dyDescent="0.25">
      <c r="A18" s="1" t="s">
        <v>73</v>
      </c>
      <c r="B18" s="19" t="str">
        <f>HYPERLINK("http://www.gwtechparts.com/98x-hp-compaq-8200-elite-core-i-2nd-generation-desktop-computers-a-grade/", "98X HP COMPAQ 8200 ELITE CORE I 2ND GENERATION DESKTOP COMPUTERS - ""A"" GRADE")</f>
        <v>98X HP COMPAQ 8200 ELITE CORE I 2ND GENERATION DESKTOP COMPUTERS - "A" GRADE</v>
      </c>
      <c r="C18" s="20"/>
      <c r="D18" s="7">
        <v>3900</v>
      </c>
      <c r="E18" s="13">
        <v>98</v>
      </c>
      <c r="F18" s="2">
        <f t="shared" si="0"/>
        <v>40</v>
      </c>
      <c r="G18" s="15" t="s">
        <v>27</v>
      </c>
      <c r="H18" s="8" t="s">
        <v>61</v>
      </c>
    </row>
    <row r="19" spans="1:8" x14ac:dyDescent="0.25">
      <c r="A19" s="1" t="s">
        <v>74</v>
      </c>
      <c r="B19" s="19" t="str">
        <f>HYPERLINK("http://www.gwtechparts.com/200x-hp-workstation-z210-core-i-2nd-generation-desktop-computers-a-grade/", "200X HP WORKSTATION Z210 CORE I 2ND GENERATION DESKTOP COMPUTERS - ""A"" GRADE")</f>
        <v>200X HP WORKSTATION Z210 CORE I 2ND GENERATION DESKTOP COMPUTERS - "A" GRADE</v>
      </c>
      <c r="C19" s="20"/>
      <c r="D19" s="7">
        <v>8100</v>
      </c>
      <c r="E19" s="13">
        <v>200</v>
      </c>
      <c r="F19" s="2">
        <f t="shared" si="0"/>
        <v>41</v>
      </c>
      <c r="G19" s="15" t="s">
        <v>27</v>
      </c>
      <c r="H19" s="8" t="s">
        <v>61</v>
      </c>
    </row>
    <row r="20" spans="1:8" x14ac:dyDescent="0.25">
      <c r="A20" s="1" t="s">
        <v>75</v>
      </c>
      <c r="B20" s="19" t="str">
        <f>HYPERLINK("http://www.gwtechparts.com/72x-hp-workstation-and-elitedesk-ryzen-xeon-a10-and-a12-desktop-computers-a-grade/", "72X HP WORKSTATION AND ELITEDESK RYZEN XEON A10 AND A12 DESKTOP COMPUTERS - ""A"" GRADE")</f>
        <v>72X HP WORKSTATION AND ELITEDESK RYZEN XEON A10 AND A12 DESKTOP COMPUTERS - "A" GRADE</v>
      </c>
      <c r="C20" s="20"/>
      <c r="D20" s="7">
        <v>3700</v>
      </c>
      <c r="E20" s="13">
        <v>72</v>
      </c>
      <c r="F20" s="2">
        <f t="shared" si="0"/>
        <v>51</v>
      </c>
      <c r="G20" s="15" t="s">
        <v>27</v>
      </c>
      <c r="H20" s="8" t="s">
        <v>61</v>
      </c>
    </row>
    <row r="21" spans="1:8" x14ac:dyDescent="0.25">
      <c r="A21" s="1" t="s">
        <v>76</v>
      </c>
      <c r="B21" s="19" t="str">
        <f>HYPERLINK("http://www.gwtechparts.com/70x-hp-mixed-model-series-desktop-computers-a-grade/", "70X HP MIXED MODEL / SERIES DESKTOP COMPUTERS - ""A"" GRADE")</f>
        <v>70X HP MIXED MODEL / SERIES DESKTOP COMPUTERS - "A" GRADE</v>
      </c>
      <c r="C21" s="20"/>
      <c r="D21" s="7">
        <v>1900</v>
      </c>
      <c r="E21" s="13">
        <v>70</v>
      </c>
      <c r="F21" s="2">
        <f t="shared" si="0"/>
        <v>27</v>
      </c>
      <c r="G21" s="15" t="s">
        <v>27</v>
      </c>
      <c r="H21" s="8" t="s">
        <v>61</v>
      </c>
    </row>
    <row r="22" spans="1:8" x14ac:dyDescent="0.25">
      <c r="A22" s="1" t="s">
        <v>77</v>
      </c>
      <c r="B22" s="19" t="str">
        <f>HYPERLINK("http://www.gwtechparts.com/99x-hp-mixed-model-series-tower-computers-a-grade/", "99X HP MIXED MODEL / SERIES TOWER COMPUTERS - ""A"" GRADE")</f>
        <v>99X HP MIXED MODEL / SERIES TOWER COMPUTERS - "A" GRADE</v>
      </c>
      <c r="C22" s="20"/>
      <c r="D22" s="7">
        <v>3900</v>
      </c>
      <c r="E22" s="13">
        <v>99</v>
      </c>
      <c r="F22" s="2">
        <f t="shared" si="0"/>
        <v>39</v>
      </c>
      <c r="G22" s="15" t="s">
        <v>27</v>
      </c>
      <c r="H22" s="8" t="s">
        <v>61</v>
      </c>
    </row>
    <row r="23" spans="1:8" x14ac:dyDescent="0.25">
      <c r="A23" s="1" t="s">
        <v>78</v>
      </c>
      <c r="B23" s="19" t="str">
        <f>HYPERLINK("http://www.gwtechparts.com/72x-hp-elitedesk-and-prodesk-core-i-4th-10th-generation-desktop-computers-b-grade-cosmetic-imperfections/", "72X HP ELITEDESK AND PRODESK CORE I 4TH-10TH GENERATION DESKTOP COMPUTERS - ""B"" GRADE - COSMETIC IMPERFECTIONS")</f>
        <v>72X HP ELITEDESK AND PRODESK CORE I 4TH-10TH GENERATION DESKTOP COMPUTERS - "B" GRADE - COSMETIC IMPERFECTIONS</v>
      </c>
      <c r="C23" s="20"/>
      <c r="D23" s="7">
        <v>3400</v>
      </c>
      <c r="E23" s="13">
        <v>72</v>
      </c>
      <c r="F23" s="2">
        <f t="shared" si="0"/>
        <v>47</v>
      </c>
      <c r="G23" s="15" t="s">
        <v>27</v>
      </c>
      <c r="H23" s="8" t="s">
        <v>61</v>
      </c>
    </row>
    <row r="24" spans="1:8" x14ac:dyDescent="0.25">
      <c r="A24" s="1" t="s">
        <v>79</v>
      </c>
      <c r="B24" s="19" t="str">
        <f>HYPERLINK("http://www.gwtechparts.com/54x-hp-mixed-model-core-i-3rd-10th-generation-tower-computers-b-grade-cosmetic-imperfections/", "54X HP MIXED MODEL CORE I 3RD-10TH GENERATION TOWER COMPUTERS - ""B"" GRADE - COSMETIC IMPERFECTIONS")</f>
        <v>54X HP MIXED MODEL CORE I 3RD-10TH GENERATION TOWER COMPUTERS - "B" GRADE - COSMETIC IMPERFECTIONS</v>
      </c>
      <c r="C24" s="20"/>
      <c r="D24" s="7">
        <v>1900</v>
      </c>
      <c r="E24" s="13">
        <v>54</v>
      </c>
      <c r="F24" s="2">
        <f t="shared" si="0"/>
        <v>35</v>
      </c>
      <c r="G24" s="15" t="s">
        <v>27</v>
      </c>
      <c r="H24" s="8" t="s">
        <v>61</v>
      </c>
    </row>
    <row r="25" spans="1:8" x14ac:dyDescent="0.25">
      <c r="A25" s="1" t="s">
        <v>80</v>
      </c>
      <c r="B25" s="19" t="str">
        <f>HYPERLINK("http://www.gwtechparts.com/59x-hp-mixed-model-core-i-1st-6th-generation-desktop-computers-b-grade-cosmetic-imperfections/", "59X HP MIXED MODEL CORE I 1ST-6TH GENERATION DESKTOP COMPUTERS - ""B"" GRADE - COSMETIC IMPERFECTIONS")</f>
        <v>59X HP MIXED MODEL CORE I 1ST-6TH GENERATION DESKTOP COMPUTERS - "B" GRADE - COSMETIC IMPERFECTIONS</v>
      </c>
      <c r="C25" s="20"/>
      <c r="D25" s="7">
        <v>1800</v>
      </c>
      <c r="E25" s="13">
        <v>59</v>
      </c>
      <c r="F25" s="2">
        <f t="shared" si="0"/>
        <v>31</v>
      </c>
      <c r="G25" s="15" t="s">
        <v>27</v>
      </c>
      <c r="H25" s="8" t="s">
        <v>61</v>
      </c>
    </row>
    <row r="26" spans="1:8" x14ac:dyDescent="0.25">
      <c r="A26" s="1" t="s">
        <v>81</v>
      </c>
      <c r="B26" s="19" t="str">
        <f>HYPERLINK("http://www.gwtechparts.com/33x-hp-mixed-model-series-tower-computers-b-grade-cosmetic-imperfections/", "33X HP MIXED MODEL / SERIES TOWER COMPUTERS - ""B"" GRADE - COSMETIC IMPERFECTIONS")</f>
        <v>33X HP MIXED MODEL / SERIES TOWER COMPUTERS - "B" GRADE - COSMETIC IMPERFECTIONS</v>
      </c>
      <c r="C26" s="20"/>
      <c r="D26" s="7">
        <v>1000</v>
      </c>
      <c r="E26" s="13">
        <v>33</v>
      </c>
      <c r="F26" s="2">
        <f t="shared" si="0"/>
        <v>30</v>
      </c>
      <c r="G26" s="15" t="s">
        <v>27</v>
      </c>
      <c r="H26" s="8" t="s">
        <v>61</v>
      </c>
    </row>
    <row r="27" spans="1:8" x14ac:dyDescent="0.25">
      <c r="A27" s="1"/>
      <c r="B27" s="19"/>
      <c r="C27" s="20"/>
      <c r="D27" s="14"/>
      <c r="E27" s="13"/>
      <c r="F27" s="15"/>
      <c r="G27" s="15"/>
      <c r="H27" s="8"/>
    </row>
    <row r="28" spans="1:8" ht="23.25" x14ac:dyDescent="0.25">
      <c r="A28" s="16" t="s">
        <v>0</v>
      </c>
      <c r="B28" s="26" t="s">
        <v>60</v>
      </c>
      <c r="C28" s="27"/>
      <c r="D28" s="17" t="s">
        <v>4</v>
      </c>
      <c r="E28" s="17" t="s">
        <v>1</v>
      </c>
      <c r="F28" s="17" t="s">
        <v>5</v>
      </c>
      <c r="G28" s="17" t="s">
        <v>25</v>
      </c>
      <c r="H28" s="17" t="s">
        <v>3</v>
      </c>
    </row>
    <row r="29" spans="1:8" x14ac:dyDescent="0.25">
      <c r="A29" s="1" t="s">
        <v>40</v>
      </c>
      <c r="B29" s="19" t="str">
        <f>HYPERLINK("http://www.gwtechparts.com/184x-lenovo-thinkpad-ideapad-and-yoga-core-i-5th-8th-generation-laptops-a-grade/", "184X LENOVO THINKPAD IDEAPAD AND YOGA CORE I 5TH-8TH GENERATION LAPTOPS - ""A"" GRADE")</f>
        <v>184X LENOVO THINKPAD IDEAPAD AND YOGA CORE I 5TH-8TH GENERATION LAPTOPS - "A" GRADE</v>
      </c>
      <c r="C29" s="20"/>
      <c r="D29" s="7">
        <v>10200</v>
      </c>
      <c r="E29" s="13">
        <v>184</v>
      </c>
      <c r="F29" s="2">
        <f t="shared" ref="F29:F48" si="1">ROUND(D29/E29,0)</f>
        <v>55</v>
      </c>
      <c r="G29" s="15" t="s">
        <v>27</v>
      </c>
      <c r="H29" s="8" t="s">
        <v>61</v>
      </c>
    </row>
    <row r="30" spans="1:8" x14ac:dyDescent="0.25">
      <c r="A30" s="1" t="s">
        <v>41</v>
      </c>
      <c r="B30" s="19" t="str">
        <f>HYPERLINK("http://www.gwtechparts.com/262x-hp-mixed-model-core-i5-and-i7-4th-8th-generation-laptops-a-grade/", "262X HP MIXED MODEL CORE I5 AND I7 4TH-8TH GENERATION LAPTOPS - ""A"" GRADE")</f>
        <v>262X HP MIXED MODEL CORE I5 AND I7 4TH-8TH GENERATION LAPTOPS - "A" GRADE</v>
      </c>
      <c r="C30" s="20"/>
      <c r="D30" s="7">
        <v>21100</v>
      </c>
      <c r="E30" s="13">
        <v>262</v>
      </c>
      <c r="F30" s="2">
        <f t="shared" si="1"/>
        <v>81</v>
      </c>
      <c r="G30" s="15" t="s">
        <v>26</v>
      </c>
      <c r="H30" s="8" t="s">
        <v>61</v>
      </c>
    </row>
    <row r="31" spans="1:8" x14ac:dyDescent="0.25">
      <c r="A31" s="1" t="s">
        <v>42</v>
      </c>
      <c r="B31" s="19" t="str">
        <f>HYPERLINK("http://www.gwtechparts.com/115x-hp-mixed-model-core-i-3rd-8th-generation-laptops-a-grade/", "115X HP MIXED MODEL CORE I 3RD-8TH GENERATION LAPTOPS - ""A"" GRADE")</f>
        <v>115X HP MIXED MODEL CORE I 3RD-8TH GENERATION LAPTOPS - "A" GRADE</v>
      </c>
      <c r="C31" s="20"/>
      <c r="D31" s="7">
        <v>7300</v>
      </c>
      <c r="E31" s="13">
        <v>115</v>
      </c>
      <c r="F31" s="2">
        <f t="shared" si="1"/>
        <v>63</v>
      </c>
      <c r="G31" s="15" t="s">
        <v>26</v>
      </c>
      <c r="H31" s="8" t="s">
        <v>61</v>
      </c>
    </row>
    <row r="32" spans="1:8" x14ac:dyDescent="0.25">
      <c r="A32" s="1" t="s">
        <v>43</v>
      </c>
      <c r="B32" s="19" t="str">
        <f>HYPERLINK("http://www.gwtechparts.com/103x-hp-mixed-model-core-i-1st-2nd-generation-laptops-a-grade/", "103X HP MIXED MODEL CORE I 1ST-2ND GENERATION LAPTOPS - ""A"" GRADE")</f>
        <v>103X HP MIXED MODEL CORE I 1ST-2ND GENERATION LAPTOPS - "A" GRADE</v>
      </c>
      <c r="C32" s="20"/>
      <c r="D32" s="7">
        <v>5000</v>
      </c>
      <c r="E32" s="13">
        <v>103</v>
      </c>
      <c r="F32" s="2">
        <f t="shared" si="1"/>
        <v>49</v>
      </c>
      <c r="G32" s="15" t="s">
        <v>26</v>
      </c>
      <c r="H32" s="8" t="s">
        <v>61</v>
      </c>
    </row>
    <row r="33" spans="1:8" x14ac:dyDescent="0.25">
      <c r="A33" s="1" t="s">
        <v>44</v>
      </c>
      <c r="B33" s="19" t="str">
        <f>HYPERLINK("http://www.gwtechparts.com/77x-hp-probook-and-pavilion-2016-2019-model-year-laptops-a-grade/", "77X HP PROBOOK AND PAVILION 2016-2019 MODEL YEAR LAPTOPS - ""A"" GRADE")</f>
        <v>77X HP PROBOOK AND PAVILION 2016-2019 MODEL YEAR LAPTOPS - "A" GRADE</v>
      </c>
      <c r="C33" s="20"/>
      <c r="D33" s="7">
        <v>3700</v>
      </c>
      <c r="E33" s="13">
        <v>77</v>
      </c>
      <c r="F33" s="2">
        <f t="shared" si="1"/>
        <v>48</v>
      </c>
      <c r="G33" s="15" t="s">
        <v>26</v>
      </c>
      <c r="H33" s="8" t="s">
        <v>61</v>
      </c>
    </row>
    <row r="34" spans="1:8" x14ac:dyDescent="0.25">
      <c r="A34" s="1" t="s">
        <v>45</v>
      </c>
      <c r="B34" s="19" t="str">
        <f>HYPERLINK("http://www.gwtechparts.com/416x-hp-stream-11-pro-g4-and-g5-laptops-a-grade/", "416X HP STREAM 11 PRO G4 AND G5 LAPTOPS - ""A"" GRADE")</f>
        <v>416X HP STREAM 11 PRO G4 AND G5 LAPTOPS - "A" GRADE</v>
      </c>
      <c r="C34" s="20"/>
      <c r="D34" s="7">
        <v>16100</v>
      </c>
      <c r="E34" s="13">
        <v>416</v>
      </c>
      <c r="F34" s="2">
        <f t="shared" si="1"/>
        <v>39</v>
      </c>
      <c r="G34" s="15" t="s">
        <v>26</v>
      </c>
      <c r="H34" s="8" t="s">
        <v>61</v>
      </c>
    </row>
    <row r="35" spans="1:8" x14ac:dyDescent="0.25">
      <c r="A35" s="1" t="s">
        <v>46</v>
      </c>
      <c r="B35" s="19" t="str">
        <f>HYPERLINK("http://www.gwtechparts.com/307x-hp-stream-11-pro-g2-and-g3-laptops-a-grade/", "307X HP STREAM 11 PRO G2 AND G3 LAPTOPS - ""A"" GRADE")</f>
        <v>307X HP STREAM 11 PRO G2 AND G3 LAPTOPS - "A" GRADE</v>
      </c>
      <c r="C35" s="20"/>
      <c r="D35" s="7">
        <v>9300</v>
      </c>
      <c r="E35" s="13">
        <v>307</v>
      </c>
      <c r="F35" s="2">
        <f t="shared" si="1"/>
        <v>30</v>
      </c>
      <c r="G35" s="15" t="s">
        <v>26</v>
      </c>
      <c r="H35" s="8" t="s">
        <v>61</v>
      </c>
    </row>
    <row r="36" spans="1:8" x14ac:dyDescent="0.25">
      <c r="A36" s="1" t="s">
        <v>47</v>
      </c>
      <c r="B36" s="19" t="str">
        <f>HYPERLINK("http://www.gwtechparts.com/71x-hp-mixed-model-series-laptops-a-grade/", "71X HP MIXED MODEL / SERIES LAPTOPS - ""A"" GRADE")</f>
        <v>71X HP MIXED MODEL / SERIES LAPTOPS - "A" GRADE</v>
      </c>
      <c r="C36" s="20"/>
      <c r="D36" s="7">
        <v>3300</v>
      </c>
      <c r="E36" s="13">
        <v>71</v>
      </c>
      <c r="F36" s="2">
        <f t="shared" si="1"/>
        <v>46</v>
      </c>
      <c r="G36" s="15" t="s">
        <v>26</v>
      </c>
      <c r="H36" s="8" t="s">
        <v>61</v>
      </c>
    </row>
    <row r="37" spans="1:8" x14ac:dyDescent="0.25">
      <c r="A37" s="1" t="s">
        <v>48</v>
      </c>
      <c r="B37" s="19" t="str">
        <f>HYPERLINK("http://www.gwtechparts.com/102x-hp-probook-and-elitebook-core-i5-and-i7-4th-8th-generation-laptops-b-grade-cosmetic-imperfections/", "102X HP PROBOOK AND ELITEBOOK CORE I5 AND I7 4TH-8TH GENERATION LAPTOPS - ""B"" GRADE - COSMETIC IMPERFECTIONS")</f>
        <v>102X HP PROBOOK AND ELITEBOOK CORE I5 AND I7 4TH-8TH GENERATION LAPTOPS - "B" GRADE - COSMETIC IMPERFECTIONS</v>
      </c>
      <c r="C37" s="20"/>
      <c r="D37" s="7">
        <v>7500</v>
      </c>
      <c r="E37" s="13">
        <v>102</v>
      </c>
      <c r="F37" s="2">
        <f t="shared" si="1"/>
        <v>74</v>
      </c>
      <c r="G37" s="15" t="s">
        <v>26</v>
      </c>
      <c r="H37" s="8" t="s">
        <v>61</v>
      </c>
    </row>
    <row r="38" spans="1:8" x14ac:dyDescent="0.25">
      <c r="A38" s="1" t="s">
        <v>49</v>
      </c>
      <c r="B38" s="19" t="str">
        <f>HYPERLINK("http://www.gwtechparts.com/76x-hp-mixed-model-core-i-3rd-11th-generation-laptops-b-grade-cosmetic-imperfections/", "76X HP MIXED MODEL CORE I 3RD-11TH GENERATION LAPTOPS - ""B"" GRADE - COSMETIC IMPERFECTIONS")</f>
        <v>76X HP MIXED MODEL CORE I 3RD-11TH GENERATION LAPTOPS - "B" GRADE - COSMETIC IMPERFECTIONS</v>
      </c>
      <c r="C38" s="20"/>
      <c r="D38" s="7">
        <v>4200</v>
      </c>
      <c r="E38" s="13">
        <v>76</v>
      </c>
      <c r="F38" s="2">
        <f t="shared" si="1"/>
        <v>55</v>
      </c>
      <c r="G38" s="15" t="s">
        <v>26</v>
      </c>
      <c r="H38" s="8" t="s">
        <v>61</v>
      </c>
    </row>
    <row r="39" spans="1:8" x14ac:dyDescent="0.25">
      <c r="A39" s="1" t="s">
        <v>50</v>
      </c>
      <c r="B39" s="19" t="str">
        <f>HYPERLINK("http://www.gwtechparts.com/71x-hp-mixed-model-core-i-1st-2nd-generation-laptops-b-grade-cosmetic-imperfections/", "71X HP MIXED MODEL CORE I 1ST-2ND GENERATION LAPTOPS - ""B"" GRADE - COSMETIC IMPERFECTIONS")</f>
        <v>71X HP MIXED MODEL CORE I 1ST-2ND GENERATION LAPTOPS - "B" GRADE - COSMETIC IMPERFECTIONS</v>
      </c>
      <c r="C39" s="20"/>
      <c r="D39" s="7">
        <v>3400</v>
      </c>
      <c r="E39" s="13">
        <v>71</v>
      </c>
      <c r="F39" s="2">
        <f t="shared" si="1"/>
        <v>48</v>
      </c>
      <c r="G39" s="15" t="s">
        <v>26</v>
      </c>
      <c r="H39" s="8" t="s">
        <v>61</v>
      </c>
    </row>
    <row r="40" spans="1:8" x14ac:dyDescent="0.25">
      <c r="A40" s="1" t="s">
        <v>51</v>
      </c>
      <c r="B40" s="19" t="str">
        <f>HYPERLINK("http://www.gwtechparts.com/187x-hp-stream-11-pro-g4-and-g5-laptops-b-grade-cosmetic-imperfections/", "187X HP STREAM 11 PRO G4 AND G5 LAPTOPS - ""B"" GRADE - COSMETIC IMPERFECTIONS")</f>
        <v>187X HP STREAM 11 PRO G4 AND G5 LAPTOPS - "B" GRADE - COSMETIC IMPERFECTIONS</v>
      </c>
      <c r="C40" s="20"/>
      <c r="D40" s="7">
        <v>6800</v>
      </c>
      <c r="E40" s="13">
        <v>187</v>
      </c>
      <c r="F40" s="2">
        <f t="shared" si="1"/>
        <v>36</v>
      </c>
      <c r="G40" s="15" t="s">
        <v>26</v>
      </c>
      <c r="H40" s="8" t="s">
        <v>61</v>
      </c>
    </row>
    <row r="41" spans="1:8" x14ac:dyDescent="0.25">
      <c r="A41" s="1" t="s">
        <v>52</v>
      </c>
      <c r="B41" s="19" t="str">
        <f>HYPERLINK("http://www.gwtechparts.com/198x-hp-stream-11-pro-g2-and-g3-laptops-b-grade-cosmetic-imperfections/", "198X HP STREAM 11 PRO G2 AND G3 LAPTOPS - ""B"" GRADE - COSMETIC IMPERFECTIONS")</f>
        <v>198X HP STREAM 11 PRO G2 AND G3 LAPTOPS - "B" GRADE - COSMETIC IMPERFECTIONS</v>
      </c>
      <c r="C41" s="20"/>
      <c r="D41" s="7">
        <v>5500</v>
      </c>
      <c r="E41" s="13">
        <v>198</v>
      </c>
      <c r="F41" s="2">
        <f t="shared" si="1"/>
        <v>28</v>
      </c>
      <c r="G41" s="15" t="s">
        <v>26</v>
      </c>
      <c r="H41" s="8" t="s">
        <v>61</v>
      </c>
    </row>
    <row r="42" spans="1:8" x14ac:dyDescent="0.25">
      <c r="A42" s="1" t="s">
        <v>53</v>
      </c>
      <c r="B42" s="19" t="str">
        <f>HYPERLINK("http://www.gwtechparts.com/115x-hp-mixed-model-series-laptops-b-grade-cosmetic-imperfections/", "115X HP MIXED MODEL / SERIES LAPTOPS - ""B"" GRADE - COSMETIC IMPERFECTIONS")</f>
        <v>115X HP MIXED MODEL / SERIES LAPTOPS - "B" GRADE - COSMETIC IMPERFECTIONS</v>
      </c>
      <c r="C42" s="20"/>
      <c r="D42" s="7">
        <v>4100</v>
      </c>
      <c r="E42" s="13">
        <v>115</v>
      </c>
      <c r="F42" s="2">
        <f t="shared" si="1"/>
        <v>36</v>
      </c>
      <c r="G42" s="15" t="s">
        <v>26</v>
      </c>
      <c r="H42" s="8" t="s">
        <v>61</v>
      </c>
    </row>
    <row r="43" spans="1:8" x14ac:dyDescent="0.25">
      <c r="A43" s="1" t="s">
        <v>54</v>
      </c>
      <c r="B43" s="19" t="str">
        <f>HYPERLINK("http://www.gwtechparts.com/36x-hp-mixed-model-series-core-i-4th-10th-generation-laptops-c-grade-missing-parts-function-issues/", "36X HP MIXED MODEL / SERIES CORE I 4TH-10TH GENERATION LAPTOPS - ""C"" GRADE - MISSING PARTS / FUNCTION ISSUES")</f>
        <v>36X HP MIXED MODEL / SERIES CORE I 4TH-10TH GENERATION LAPTOPS - "C" GRADE - MISSING PARTS / FUNCTION ISSUES</v>
      </c>
      <c r="C43" s="20"/>
      <c r="D43" s="7">
        <v>2000</v>
      </c>
      <c r="E43" s="13">
        <v>36</v>
      </c>
      <c r="F43" s="2">
        <f t="shared" si="1"/>
        <v>56</v>
      </c>
      <c r="G43" s="15" t="s">
        <v>26</v>
      </c>
      <c r="H43" s="8" t="s">
        <v>61</v>
      </c>
    </row>
    <row r="44" spans="1:8" x14ac:dyDescent="0.25">
      <c r="A44" s="1" t="s">
        <v>55</v>
      </c>
      <c r="B44" s="19" t="str">
        <f>HYPERLINK("http://www.gwtechparts.com/60x-hp-probook-pavilion-and-elitebook-core-i-1st-3rd-generation-laptops-c-grade-missing-parts-function-issues/", "60X HP PROBOOK PAVILION AND ELITEBOOK CORE I 1ST-3RD GENERATION LAPTOPS - ""C"" GRADE - MISSING PARTS / FUNCTION ISSUES")</f>
        <v>60X HP PROBOOK PAVILION AND ELITEBOOK CORE I 1ST-3RD GENERATION LAPTOPS - "C" GRADE - MISSING PARTS / FUNCTION ISSUES</v>
      </c>
      <c r="C44" s="20"/>
      <c r="D44" s="7">
        <v>2700</v>
      </c>
      <c r="E44" s="13">
        <v>60</v>
      </c>
      <c r="F44" s="2">
        <f t="shared" si="1"/>
        <v>45</v>
      </c>
      <c r="G44" s="15" t="s">
        <v>26</v>
      </c>
      <c r="H44" s="8" t="s">
        <v>61</v>
      </c>
    </row>
    <row r="45" spans="1:8" x14ac:dyDescent="0.25">
      <c r="A45" s="1" t="s">
        <v>56</v>
      </c>
      <c r="B45" s="19" t="str">
        <f>HYPERLINK("http://www.gwtechparts.com/157x-hp-stream-11-pro-g2-g5-laptops-c-grade-missing-parts-function-issues/", "157X HP STREAM 11 PRO G2-G5 LAPTOPS - ""C"" GRADE - MISSING PARTS / FUNCTION ISSUES")</f>
        <v>157X HP STREAM 11 PRO G2-G5 LAPTOPS - "C" GRADE - MISSING PARTS / FUNCTION ISSUES</v>
      </c>
      <c r="C45" s="20"/>
      <c r="D45" s="7">
        <v>4300</v>
      </c>
      <c r="E45" s="13">
        <v>157</v>
      </c>
      <c r="F45" s="2">
        <f t="shared" si="1"/>
        <v>27</v>
      </c>
      <c r="G45" s="15" t="s">
        <v>26</v>
      </c>
      <c r="H45" s="8" t="s">
        <v>61</v>
      </c>
    </row>
    <row r="46" spans="1:8" x14ac:dyDescent="0.25">
      <c r="A46" s="1" t="s">
        <v>57</v>
      </c>
      <c r="B46" s="19" t="str">
        <f>HYPERLINK("http://www.gwtechparts.com/46x-hp-mixed-model-series-laptops-c-grade-missing-parts-function-issues/", "46X HP MIXED MODEL / SERIES LAPTOPS - ""C"" GRADE - MISSING PARTS / FUNCTION ISSUES")</f>
        <v>46X HP MIXED MODEL / SERIES LAPTOPS - "C" GRADE - MISSING PARTS / FUNCTION ISSUES</v>
      </c>
      <c r="C46" s="20"/>
      <c r="D46" s="7">
        <v>1800</v>
      </c>
      <c r="E46" s="13">
        <v>46</v>
      </c>
      <c r="F46" s="2">
        <f t="shared" si="1"/>
        <v>39</v>
      </c>
      <c r="G46" s="15" t="s">
        <v>26</v>
      </c>
      <c r="H46" s="8" t="s">
        <v>61</v>
      </c>
    </row>
    <row r="47" spans="1:8" x14ac:dyDescent="0.25">
      <c r="A47" s="1" t="s">
        <v>58</v>
      </c>
      <c r="B47" s="19" t="str">
        <f>HYPERLINK("http://www.gwtechparts.com/76x-hp-mixed-model-series-core-i-4th-8th-generation-laptops-screen-function-issues/", "76X HP MIXED MODEL / SERIES CORE I 4TH-8TH GENERATION LAPTOPS - SCREEN / FUNCTION ISSUES")</f>
        <v>76X HP MIXED MODEL / SERIES CORE I 4TH-8TH GENERATION LAPTOPS - SCREEN / FUNCTION ISSUES</v>
      </c>
      <c r="C47" s="20"/>
      <c r="D47" s="7">
        <v>4300</v>
      </c>
      <c r="E47" s="13">
        <v>76</v>
      </c>
      <c r="F47" s="2">
        <f t="shared" si="1"/>
        <v>57</v>
      </c>
      <c r="G47" s="15" t="s">
        <v>26</v>
      </c>
      <c r="H47" s="8" t="s">
        <v>61</v>
      </c>
    </row>
    <row r="48" spans="1:8" x14ac:dyDescent="0.25">
      <c r="A48" s="1" t="s">
        <v>59</v>
      </c>
      <c r="B48" s="19" t="str">
        <f>HYPERLINK("http://www.gwtechparts.com/53x-hp-stream-11-pro-g2-g5-laptops-screen-function-issues/", "53X HP STREAM 11 PRO G2-G5 LAPTOPS - SCREEN / FUNCTION ISSUES")</f>
        <v>53X HP STREAM 11 PRO G2-G5 LAPTOPS - SCREEN / FUNCTION ISSUES</v>
      </c>
      <c r="C48" s="20"/>
      <c r="D48" s="7">
        <v>1200</v>
      </c>
      <c r="E48" s="13">
        <v>53</v>
      </c>
      <c r="F48" s="2">
        <f t="shared" si="1"/>
        <v>23</v>
      </c>
      <c r="G48" s="15" t="s">
        <v>26</v>
      </c>
      <c r="H48" s="8" t="s">
        <v>61</v>
      </c>
    </row>
    <row r="49" spans="1:9" x14ac:dyDescent="0.25">
      <c r="A49" s="1"/>
      <c r="B49" s="19"/>
      <c r="C49" s="20"/>
      <c r="D49" s="14"/>
      <c r="E49" s="13"/>
      <c r="F49" s="15"/>
      <c r="G49" s="15"/>
      <c r="H49" s="8"/>
    </row>
    <row r="50" spans="1:9" ht="23.25" x14ac:dyDescent="0.25">
      <c r="A50" s="16" t="s">
        <v>0</v>
      </c>
      <c r="B50" s="18" t="s">
        <v>28</v>
      </c>
      <c r="C50" s="6" t="s">
        <v>2</v>
      </c>
      <c r="D50" s="17" t="s">
        <v>4</v>
      </c>
      <c r="E50" s="17" t="s">
        <v>1</v>
      </c>
      <c r="F50" s="17" t="s">
        <v>5</v>
      </c>
      <c r="G50" s="17" t="s">
        <v>25</v>
      </c>
      <c r="H50" s="17" t="s">
        <v>3</v>
      </c>
      <c r="I50" s="17" t="s">
        <v>6</v>
      </c>
    </row>
    <row r="51" spans="1:9" x14ac:dyDescent="0.25">
      <c r="A51" s="1" t="s">
        <v>39</v>
      </c>
      <c r="B51" s="3" t="str">
        <f>HYPERLINK("http://www.gwtechparts.com/184x-dell-optiplex-core-i5-and-i7-6th-8th-generation-usff-computers-a-grade/", "184X DELL OPTIPLEX CORE I5 AND I7 6TH-8TH GENERATION USFF COMPUTERS - ""A"" GRADE")</f>
        <v>184X DELL OPTIPLEX CORE I5 AND I7 6TH-8TH GENERATION USFF COMPUTERS - "A" GRADE</v>
      </c>
      <c r="C51" s="4">
        <v>12500</v>
      </c>
      <c r="D51" s="7">
        <v>10000</v>
      </c>
      <c r="E51" s="8">
        <v>184</v>
      </c>
      <c r="F51" s="2">
        <f t="shared" ref="F51:F59" si="2">ROUND(D51/E51,0)</f>
        <v>54</v>
      </c>
      <c r="G51" s="2" t="s">
        <v>27</v>
      </c>
      <c r="H51" s="8">
        <v>2</v>
      </c>
      <c r="I51" s="5">
        <f>1-(D51/C51)</f>
        <v>0.19999999999999996</v>
      </c>
    </row>
    <row r="52" spans="1:9" x14ac:dyDescent="0.25">
      <c r="A52" s="1" t="s">
        <v>31</v>
      </c>
      <c r="B52" s="11" t="str">
        <f>HYPERLINK("http://www.gwtechparts.com/469x-dell-optiplex-and-inspiron-core-i-4th-10th-generation-tower-computers-a-grade/", "469X DELL OPTIPLEX AND INSPIRON CORE I 4TH-10TH GENERATION TOWER COMPUTERS - ""A"" GRADE")</f>
        <v>469X DELL OPTIPLEX AND INSPIRON CORE I 4TH-10TH GENERATION TOWER COMPUTERS - "A" GRADE</v>
      </c>
      <c r="C52" s="4">
        <v>20200</v>
      </c>
      <c r="D52" s="7">
        <v>16160</v>
      </c>
      <c r="E52" s="8">
        <v>469</v>
      </c>
      <c r="F52" s="2">
        <f>ROUND(D52/E52,0)</f>
        <v>34</v>
      </c>
      <c r="G52" s="2" t="s">
        <v>27</v>
      </c>
      <c r="H52" s="8">
        <v>11</v>
      </c>
      <c r="I52" s="5">
        <f>1-(D52/C52)</f>
        <v>0.19999999999999996</v>
      </c>
    </row>
    <row r="53" spans="1:9" x14ac:dyDescent="0.25">
      <c r="A53" s="1" t="s">
        <v>32</v>
      </c>
      <c r="B53" s="11" t="str">
        <f>HYPERLINK("http://www.gwtechparts.com/422x-dell-optiplex-and-precision-core-i5-and-i7-4th-8th-generation-desktop-computers-a-grade/", "422X DELL OPTIPLEX AND PRECISION CORE I5 AND I7 4TH-8TH GENERATION DESKTOP COMPUTERS - ""A"" GRADE")</f>
        <v>422X DELL OPTIPLEX AND PRECISION CORE I5 AND I7 4TH-8TH GENERATION DESKTOP COMPUTERS - "A" GRADE</v>
      </c>
      <c r="C53" s="4">
        <v>20300</v>
      </c>
      <c r="D53" s="7">
        <v>16240</v>
      </c>
      <c r="E53" s="8">
        <v>422</v>
      </c>
      <c r="F53" s="2">
        <f t="shared" si="2"/>
        <v>38</v>
      </c>
      <c r="G53" s="2" t="s">
        <v>27</v>
      </c>
      <c r="H53" s="8">
        <v>5</v>
      </c>
      <c r="I53" s="5">
        <f t="shared" ref="I53:I59" si="3">1-(D53/C53)</f>
        <v>0.19999999999999996</v>
      </c>
    </row>
    <row r="54" spans="1:9" x14ac:dyDescent="0.25">
      <c r="A54" s="1" t="s">
        <v>33</v>
      </c>
      <c r="B54" s="11" t="str">
        <f>HYPERLINK("http://www.gwtechparts.com/345x-dell-optiplex-3010-and-7010-core-i-3rd-generation-tower-computers-a-grade/", "345X DELL OPTIPLEX 3010 AND 7010 CORE I 3RD GENERATION TOWER COMPUTERS - ""A"" GRADE")</f>
        <v>345X DELL OPTIPLEX 3010 AND 7010 CORE I 3RD GENERATION TOWER COMPUTERS - "A" GRADE</v>
      </c>
      <c r="C54" s="4">
        <v>10400</v>
      </c>
      <c r="D54" s="7">
        <v>8320</v>
      </c>
      <c r="E54" s="8">
        <v>345</v>
      </c>
      <c r="F54" s="2">
        <f t="shared" si="2"/>
        <v>24</v>
      </c>
      <c r="G54" s="2" t="s">
        <v>27</v>
      </c>
      <c r="H54" s="8">
        <v>8</v>
      </c>
      <c r="I54" s="5">
        <f t="shared" si="3"/>
        <v>0.19999999999999996</v>
      </c>
    </row>
    <row r="55" spans="1:9" x14ac:dyDescent="0.25">
      <c r="A55" s="1" t="s">
        <v>34</v>
      </c>
      <c r="B55" s="11" t="str">
        <f>HYPERLINK("http://www.gwtechparts.com/406x-dell-optiplex-3020-7020-and-9020-core-i-4th-generation-sff-computers-a-grade/", "406X DELL OPTIPLEX 3020 7020 AND 9020 CORE I 4TH GENERATION SFF COMPUTERS - ""A"" GRADE")</f>
        <v>406X DELL OPTIPLEX 3020 7020 AND 9020 CORE I 4TH GENERATION SFF COMPUTERS - "A" GRADE</v>
      </c>
      <c r="C55" s="4">
        <v>12600</v>
      </c>
      <c r="D55" s="7">
        <v>10080</v>
      </c>
      <c r="E55" s="8">
        <v>406</v>
      </c>
      <c r="F55" s="2">
        <f t="shared" si="2"/>
        <v>25</v>
      </c>
      <c r="G55" s="2" t="s">
        <v>27</v>
      </c>
      <c r="H55" s="8">
        <v>3</v>
      </c>
      <c r="I55" s="5">
        <f t="shared" si="3"/>
        <v>0.19999999999999996</v>
      </c>
    </row>
    <row r="56" spans="1:9" x14ac:dyDescent="0.25">
      <c r="A56" s="1" t="s">
        <v>35</v>
      </c>
      <c r="B56" s="11" t="str">
        <f>HYPERLINK("http://www.gwtechparts.com/402x-dell-optiplex-core-i-3rd-9th-generation-sff-and-usff-computers-a-grade/", "402X DELL OPTIPLEX CORE I 3RD-9TH GENERATION SFF AND USFF COMPUTERS - ""A"" GRADE")</f>
        <v>402X DELL OPTIPLEX CORE I 3RD-9TH GENERATION SFF AND USFF COMPUTERS - "A" GRADE</v>
      </c>
      <c r="C56" s="4">
        <v>14100</v>
      </c>
      <c r="D56" s="7">
        <v>11280</v>
      </c>
      <c r="E56" s="8">
        <v>402</v>
      </c>
      <c r="F56" s="2">
        <f t="shared" si="2"/>
        <v>28</v>
      </c>
      <c r="G56" s="2" t="s">
        <v>27</v>
      </c>
      <c r="H56" s="8">
        <v>4</v>
      </c>
      <c r="I56" s="5">
        <f t="shared" si="3"/>
        <v>0.19999999999999996</v>
      </c>
    </row>
    <row r="57" spans="1:9" x14ac:dyDescent="0.25">
      <c r="A57" s="1" t="s">
        <v>36</v>
      </c>
      <c r="B57" s="11" t="str">
        <f>HYPERLINK("http://www.gwtechparts.com/432x-dell-optiplex-7000-and-9000-series-core-i-3rd-4th-generation-desktop-computers-a-grade/", "432X DELL OPTIPLEX 7000 AND 9000 SERIES CORE I 3RD-4TH GENERATION DESKTOP COMPUTERS - ""A"" GRADE")</f>
        <v>432X DELL OPTIPLEX 7000 AND 9000 SERIES CORE I 3RD-4TH GENERATION DESKTOP COMPUTERS - "A" GRADE</v>
      </c>
      <c r="C57" s="4">
        <v>13400</v>
      </c>
      <c r="D57" s="7">
        <v>10720</v>
      </c>
      <c r="E57" s="8">
        <v>432</v>
      </c>
      <c r="F57" s="2">
        <f t="shared" si="2"/>
        <v>25</v>
      </c>
      <c r="G57" s="2" t="s">
        <v>27</v>
      </c>
      <c r="H57" s="8">
        <v>6</v>
      </c>
      <c r="I57" s="5">
        <f t="shared" si="3"/>
        <v>0.19999999999999996</v>
      </c>
    </row>
    <row r="58" spans="1:9" x14ac:dyDescent="0.25">
      <c r="A58" s="1" t="s">
        <v>37</v>
      </c>
      <c r="B58" s="11" t="str">
        <f>HYPERLINK("http://www.gwtechparts.com/519x-dell-optiplex-3000-series-core-i-3rd-4th-generation-desktop-computers-a-grade/", "519X DELL OPTIPLEX 3000 SERIES CORE I 3RD-4TH GENERATION DESKTOP COMPUTERS - ""A"" GRADE")</f>
        <v>519X DELL OPTIPLEX 3000 SERIES CORE I 3RD-4TH GENERATION DESKTOP COMPUTERS - "A" GRADE</v>
      </c>
      <c r="C58" s="4">
        <v>16600</v>
      </c>
      <c r="D58" s="7">
        <v>13280</v>
      </c>
      <c r="E58" s="8">
        <v>519</v>
      </c>
      <c r="F58" s="2">
        <f t="shared" si="2"/>
        <v>26</v>
      </c>
      <c r="G58" s="2" t="s">
        <v>27</v>
      </c>
      <c r="H58" s="8">
        <v>7</v>
      </c>
      <c r="I58" s="5">
        <f t="shared" si="3"/>
        <v>0.19999999999999996</v>
      </c>
    </row>
    <row r="59" spans="1:9" x14ac:dyDescent="0.25">
      <c r="A59" s="1" t="s">
        <v>38</v>
      </c>
      <c r="B59" s="11" t="str">
        <f>HYPERLINK("http://www.gwtechparts.com/750x-dell-optiplex-and-inspiron-core-i-2nd-6th-generation-desktop-computers-a-grade/", "750X DELL OPTIPLEX AND INSPIRON CORE I 2ND-6TH GENERATION DESKTOP COMPUTERS - ""A"" GRADE")</f>
        <v>750X DELL OPTIPLEX AND INSPIRON CORE I 2ND-6TH GENERATION DESKTOP COMPUTERS - "A" GRADE</v>
      </c>
      <c r="C59" s="4">
        <v>18000</v>
      </c>
      <c r="D59" s="7">
        <v>14400</v>
      </c>
      <c r="E59" s="8">
        <v>750</v>
      </c>
      <c r="F59" s="2">
        <f t="shared" si="2"/>
        <v>19</v>
      </c>
      <c r="G59" s="2" t="s">
        <v>27</v>
      </c>
      <c r="H59" s="8">
        <v>10</v>
      </c>
      <c r="I59" s="5">
        <f t="shared" si="3"/>
        <v>0.19999999999999996</v>
      </c>
    </row>
    <row r="60" spans="1:9" x14ac:dyDescent="0.25">
      <c r="A60" s="1" t="s">
        <v>24</v>
      </c>
      <c r="B60" s="11" t="str">
        <f>HYPERLINK("http://www.gwtechparts.com/181x-dell-mixed-model-core-i-2nd-4th-generation-tower-computers-a-grade/", "181X DELL MIXED MODEL CORE I 2ND-4TH GENERATION TOWER COMPUTERS - ""A"" GRADE")</f>
        <v>181X DELL MIXED MODEL CORE I 2ND-4TH GENERATION TOWER COMPUTERS - "A" GRADE</v>
      </c>
      <c r="C60" s="4">
        <v>5200</v>
      </c>
      <c r="D60" s="7">
        <v>3380</v>
      </c>
      <c r="E60" s="8">
        <v>181</v>
      </c>
      <c r="F60" s="2">
        <f t="shared" ref="F60:F67" si="4">ROUND(D60/E60,0)</f>
        <v>19</v>
      </c>
      <c r="G60" s="2" t="s">
        <v>27</v>
      </c>
      <c r="H60" s="8">
        <v>5</v>
      </c>
      <c r="I60" s="5">
        <f t="shared" ref="I60:I67" si="5">1-(D60/C60)</f>
        <v>0.35</v>
      </c>
    </row>
    <row r="61" spans="1:9" x14ac:dyDescent="0.25">
      <c r="A61" s="1" t="s">
        <v>23</v>
      </c>
      <c r="B61" s="11" t="str">
        <f>HYPERLINK("http://www.gwtechparts.com/139x-dell-optiplex-and-inspiron-mixed-series-desktop-computers-a-grade/", "139X DELL OPTIPLEX AND INSPIRON MIXED SERIES DESKTOP COMPUTERS - ""A"" GRADE")</f>
        <v>139X DELL OPTIPLEX AND INSPIRON MIXED SERIES DESKTOP COMPUTERS - "A" GRADE</v>
      </c>
      <c r="C61" s="4">
        <v>2500</v>
      </c>
      <c r="D61" s="7">
        <v>1625</v>
      </c>
      <c r="E61" s="8">
        <v>139</v>
      </c>
      <c r="F61" s="2">
        <f t="shared" si="4"/>
        <v>12</v>
      </c>
      <c r="G61" s="2" t="s">
        <v>27</v>
      </c>
      <c r="H61" s="8">
        <v>2</v>
      </c>
      <c r="I61" s="5">
        <f t="shared" si="5"/>
        <v>0.35</v>
      </c>
    </row>
    <row r="62" spans="1:9" x14ac:dyDescent="0.25">
      <c r="A62" s="1" t="s">
        <v>22</v>
      </c>
      <c r="B62" s="11" t="str">
        <f>HYPERLINK("http://www.gwtechparts.com/244x-dell-optiplex-3000-series-sff-computers-a-grade/", "244X DELL OPTIPLEX 3000 SERIES SFF COMPUTERS - ""A"" GRADE")</f>
        <v>244X DELL OPTIPLEX 3000 SERIES SFF COMPUTERS - "A" GRADE</v>
      </c>
      <c r="C62" s="4">
        <v>6000</v>
      </c>
      <c r="D62" s="7">
        <v>3900</v>
      </c>
      <c r="E62" s="8">
        <v>244</v>
      </c>
      <c r="F62" s="2">
        <f t="shared" si="4"/>
        <v>16</v>
      </c>
      <c r="G62" s="2" t="s">
        <v>27</v>
      </c>
      <c r="H62" s="8">
        <v>3</v>
      </c>
      <c r="I62" s="5">
        <f t="shared" si="5"/>
        <v>0.35</v>
      </c>
    </row>
    <row r="63" spans="1:9" x14ac:dyDescent="0.25">
      <c r="A63" s="1" t="s">
        <v>29</v>
      </c>
      <c r="B63" s="11" t="s">
        <v>30</v>
      </c>
      <c r="C63" s="4">
        <v>1800</v>
      </c>
      <c r="D63" s="7">
        <v>1170</v>
      </c>
      <c r="E63" s="8">
        <v>77</v>
      </c>
      <c r="F63" s="2">
        <v>19</v>
      </c>
      <c r="G63" s="2" t="s">
        <v>27</v>
      </c>
      <c r="H63" s="8">
        <v>2</v>
      </c>
      <c r="I63" s="5">
        <v>0.2</v>
      </c>
    </row>
    <row r="64" spans="1:9" x14ac:dyDescent="0.25">
      <c r="A64" s="1" t="s">
        <v>21</v>
      </c>
      <c r="B64" s="11" t="str">
        <f>HYPERLINK("http://www.gwtechparts.com/181x-dell-optiplex-core-i-3rd-generation-desktop-computers-b-grade-cosmetic-imperfections/", "181X DELL OPTIPLEX CORE I 3RD GENERATION DESKTOP COMPUTERS - ""B"" GRADE - COSMETIC IMPERFECTIONS")</f>
        <v>181X DELL OPTIPLEX CORE I 3RD GENERATION DESKTOP COMPUTERS - "B" GRADE - COSMETIC IMPERFECTIONS</v>
      </c>
      <c r="C64" s="4">
        <v>7100</v>
      </c>
      <c r="D64" s="7">
        <v>4615</v>
      </c>
      <c r="E64" s="8">
        <v>181</v>
      </c>
      <c r="F64" s="2">
        <f t="shared" si="4"/>
        <v>25</v>
      </c>
      <c r="G64" s="2" t="s">
        <v>27</v>
      </c>
      <c r="H64" s="8">
        <v>2</v>
      </c>
      <c r="I64" s="5">
        <f t="shared" si="5"/>
        <v>0.35</v>
      </c>
    </row>
    <row r="65" spans="1:9" x14ac:dyDescent="0.25">
      <c r="A65" s="1" t="s">
        <v>20</v>
      </c>
      <c r="B65" s="11" t="str">
        <f>HYPERLINK("http://www.gwtechparts.com/162x-dell-optiplex-and-inspiron-mixed-series-desktop-computers-b-grade-cosmetic-imperfections/", "162X DELL OPTIPLEX AND INSPIRON MIXED SERIES DESKTOP COMPUTERS - ""B"" GRADE - COSMETIC IMPERFECTIONS")</f>
        <v>162X DELL OPTIPLEX AND INSPIRON MIXED SERIES DESKTOP COMPUTERS - "B" GRADE - COSMETIC IMPERFECTIONS</v>
      </c>
      <c r="C65" s="4">
        <v>4500</v>
      </c>
      <c r="D65" s="7">
        <v>2925</v>
      </c>
      <c r="E65" s="8">
        <v>162</v>
      </c>
      <c r="F65" s="2">
        <f t="shared" si="4"/>
        <v>18</v>
      </c>
      <c r="G65" s="2" t="s">
        <v>27</v>
      </c>
      <c r="H65" s="8">
        <v>2</v>
      </c>
      <c r="I65" s="5">
        <f t="shared" si="5"/>
        <v>0.35</v>
      </c>
    </row>
    <row r="66" spans="1:9" x14ac:dyDescent="0.25">
      <c r="A66" s="1" t="s">
        <v>19</v>
      </c>
      <c r="B66" s="11" t="str">
        <f>HYPERLINK("http://www.gwtechparts.com/63x-dell-mixed-model-series-tower-computers-b-grade-cosmetic-imperfections/", "63X DELL MIXED MODEL / SERIES TOWER COMPUTERS - ""B"" GRADE - COSMETIC IMPERFECTIONS")</f>
        <v>63X DELL MIXED MODEL / SERIES TOWER COMPUTERS - "B" GRADE - COSMETIC IMPERFECTIONS</v>
      </c>
      <c r="C66" s="4">
        <v>1500</v>
      </c>
      <c r="D66" s="7">
        <v>975</v>
      </c>
      <c r="E66" s="8">
        <v>63</v>
      </c>
      <c r="F66" s="2">
        <f t="shared" si="4"/>
        <v>15</v>
      </c>
      <c r="G66" s="2" t="s">
        <v>27</v>
      </c>
      <c r="H66" s="8">
        <v>2</v>
      </c>
      <c r="I66" s="5">
        <f t="shared" si="5"/>
        <v>0.35</v>
      </c>
    </row>
    <row r="67" spans="1:9" x14ac:dyDescent="0.25">
      <c r="A67" s="1" t="s">
        <v>18</v>
      </c>
      <c r="B67" s="11" t="str">
        <f>HYPERLINK("http://www.gwtechparts.com/189x-dell-optiplex-and-precision-core-i-2nd-7th-generation-computers-c-grade-missing-parts-function-issues/", "189X DELL OPTIPLEX AND PRECISION CORE I 2ND-7TH GENERATION COMPUTERS - ""C"" GRADE - MISSING PARTS / FUNCTION ISSUES")</f>
        <v>189X DELL OPTIPLEX AND PRECISION CORE I 2ND-7TH GENERATION COMPUTERS - "C" GRADE - MISSING PARTS / FUNCTION ISSUES</v>
      </c>
      <c r="C67" s="4">
        <v>5400</v>
      </c>
      <c r="D67" s="7">
        <v>3510</v>
      </c>
      <c r="E67" s="8">
        <v>189</v>
      </c>
      <c r="F67" s="2">
        <f t="shared" si="4"/>
        <v>19</v>
      </c>
      <c r="G67" s="2" t="s">
        <v>27</v>
      </c>
      <c r="H67" s="8">
        <v>3</v>
      </c>
      <c r="I67" s="5">
        <f t="shared" si="5"/>
        <v>0.35</v>
      </c>
    </row>
    <row r="68" spans="1:9" x14ac:dyDescent="0.25">
      <c r="A68" s="1" t="s">
        <v>10</v>
      </c>
      <c r="B68" s="3" t="str">
        <f>HYPERLINK("http://www.gwtechparts.com/78x-hp-mixed-model-series-tower-computers-c-grade-missing-parts-function-issues/", "78X HP MIXED MODEL / SERIES TOWER COMPUTERS - ""C"" GRADE - MISSING PARTS / FUNCTION ISSUES")</f>
        <v>78X HP MIXED MODEL / SERIES TOWER COMPUTERS - "C" GRADE - MISSING PARTS / FUNCTION ISSUES</v>
      </c>
      <c r="C68" s="4">
        <v>2000</v>
      </c>
      <c r="D68" s="7">
        <v>1000</v>
      </c>
      <c r="E68" s="8">
        <v>78</v>
      </c>
      <c r="F68" s="2">
        <f t="shared" ref="F68" si="6">ROUND(D68/E68,0)</f>
        <v>13</v>
      </c>
      <c r="G68" s="2" t="s">
        <v>27</v>
      </c>
      <c r="H68" s="8">
        <v>2</v>
      </c>
      <c r="I68" s="5">
        <f t="shared" ref="I68" si="7">1-(D68/C68)</f>
        <v>0.5</v>
      </c>
    </row>
    <row r="69" spans="1:9" x14ac:dyDescent="0.25">
      <c r="A69" s="1" t="s">
        <v>8</v>
      </c>
      <c r="B69" s="3" t="str">
        <f>HYPERLINK("http://www.gwtechparts.com/361x-dell-optiplex-wyse-and-inspiron-core-i-and-pentium-desktop-computers-a-grade/", "361X DELL OPTIPLEX WYSE AND INSPIRON CORE I AND PENTIUM DESKTOP COMPUTERS - ""A"" GRADE")</f>
        <v>361X DELL OPTIPLEX WYSE AND INSPIRON CORE I AND PENTIUM DESKTOP COMPUTERS - "A" GRADE</v>
      </c>
      <c r="C69" s="4">
        <v>7600</v>
      </c>
      <c r="D69" s="7">
        <v>3800</v>
      </c>
      <c r="E69" s="8">
        <v>361</v>
      </c>
      <c r="F69" s="2">
        <f t="shared" ref="F69:F71" si="8">ROUND(D69/E69,0)</f>
        <v>11</v>
      </c>
      <c r="G69" s="2" t="s">
        <v>27</v>
      </c>
      <c r="H69" s="8">
        <v>5</v>
      </c>
      <c r="I69" s="5">
        <f t="shared" ref="I69:I71" si="9">1-(D69/C69)</f>
        <v>0.5</v>
      </c>
    </row>
    <row r="70" spans="1:9" x14ac:dyDescent="0.25">
      <c r="A70" s="1" t="s">
        <v>7</v>
      </c>
      <c r="B70" s="3" t="str">
        <f>HYPERLINK("http://www.gwtechparts.com/398x-dell-optiplex-core-i-and-pentium-tower-computers-a-grade/", "398X DELL OPTIPLEX CORE I AND PENTIUM TOWER COMPUTERS - ""A"" GRADE")</f>
        <v>398X DELL OPTIPLEX CORE I AND PENTIUM TOWER COMPUTERS - "A" GRADE</v>
      </c>
      <c r="C70" s="4">
        <v>8000</v>
      </c>
      <c r="D70" s="7">
        <v>4000</v>
      </c>
      <c r="E70" s="8">
        <v>398</v>
      </c>
      <c r="F70" s="2">
        <f t="shared" si="8"/>
        <v>10</v>
      </c>
      <c r="G70" s="2" t="s">
        <v>27</v>
      </c>
      <c r="H70" s="8">
        <v>7</v>
      </c>
      <c r="I70" s="5">
        <f t="shared" si="9"/>
        <v>0.5</v>
      </c>
    </row>
    <row r="71" spans="1:9" x14ac:dyDescent="0.25">
      <c r="A71" s="1" t="s">
        <v>9</v>
      </c>
      <c r="B71" s="3" t="str">
        <f>HYPERLINK("http://www.gwtechparts.com/182x-dell-optiplex-and-inspiron-pentium-and-celeron-desktop-computers-b-grade-cosmetic-imperfections/", "182X DELL OPTIPLEX AND INSPIRON PENTIUM AND CELERON DESKTOP COMPUTERS - ""B"" GRADE - COSMETIC IMPERFECTIONS")</f>
        <v>182X DELL OPTIPLEX AND INSPIRON PENTIUM AND CELERON DESKTOP COMPUTERS - "B" GRADE - COSMETIC IMPERFECTIONS</v>
      </c>
      <c r="C71" s="4">
        <v>3300</v>
      </c>
      <c r="D71" s="7">
        <v>1650</v>
      </c>
      <c r="E71" s="8">
        <v>182</v>
      </c>
      <c r="F71" s="2">
        <f t="shared" si="8"/>
        <v>9</v>
      </c>
      <c r="G71" s="2" t="s">
        <v>27</v>
      </c>
      <c r="H71" s="8">
        <v>3</v>
      </c>
      <c r="I71" s="5">
        <f t="shared" si="9"/>
        <v>0.5</v>
      </c>
    </row>
    <row r="72" spans="1:9" x14ac:dyDescent="0.25">
      <c r="A72" s="1"/>
      <c r="B72" s="19"/>
      <c r="C72" s="20"/>
      <c r="D72" s="14"/>
      <c r="E72" s="13"/>
      <c r="F72" s="15"/>
      <c r="G72" s="15"/>
      <c r="H72" s="8"/>
      <c r="I72" s="5"/>
    </row>
    <row r="73" spans="1:9" ht="23.25" x14ac:dyDescent="0.25">
      <c r="A73" s="9" t="s">
        <v>0</v>
      </c>
      <c r="B73" s="12" t="s">
        <v>87</v>
      </c>
      <c r="C73" s="6" t="s">
        <v>2</v>
      </c>
      <c r="D73" s="10" t="s">
        <v>4</v>
      </c>
      <c r="E73" s="10" t="s">
        <v>1</v>
      </c>
      <c r="F73" s="10" t="s">
        <v>5</v>
      </c>
      <c r="G73" s="17" t="s">
        <v>25</v>
      </c>
      <c r="H73" s="10" t="s">
        <v>3</v>
      </c>
      <c r="I73" s="10" t="s">
        <v>6</v>
      </c>
    </row>
    <row r="74" spans="1:9" x14ac:dyDescent="0.25">
      <c r="A74" s="1" t="s">
        <v>15</v>
      </c>
      <c r="B74" s="11" t="str">
        <f>HYPERLINK("http://www.gwtechparts.com/179x-dell-latitude-vostro-and-inspiron-core-i-laptops-b-grade-cosmetic-imperfections/", "179X DELL LATITUDE VOSTRO AND INSPIRON CORE I LAPTOPS - ""B"" GRADE - COSMETIC IMPERFECTIONS")</f>
        <v>179X DELL LATITUDE VOSTRO AND INSPIRON CORE I LAPTOPS - "B" GRADE - COSMETIC IMPERFECTIONS</v>
      </c>
      <c r="C74" s="4">
        <v>7400</v>
      </c>
      <c r="D74" s="7">
        <v>4810</v>
      </c>
      <c r="E74" s="8">
        <v>179</v>
      </c>
      <c r="F74" s="2">
        <f t="shared" ref="F74:F76" si="10">ROUND(D74/E74,0)</f>
        <v>27</v>
      </c>
      <c r="G74" s="2" t="s">
        <v>26</v>
      </c>
      <c r="H74" s="8">
        <v>1</v>
      </c>
      <c r="I74" s="5">
        <f t="shared" ref="I74:I76" si="11">1-(D74/C74)</f>
        <v>0.35</v>
      </c>
    </row>
    <row r="75" spans="1:9" x14ac:dyDescent="0.25">
      <c r="A75" s="1" t="s">
        <v>16</v>
      </c>
      <c r="B75" s="11" t="str">
        <f>HYPERLINK("http://www.gwtechparts.com/119x-dell-latitude-core-i-4th-generation-laptops-c-grade-missing-parts-function-issues/", "119X DELL LATITUDE CORE I 4TH GENERATION LAPTOPS - ""C"" GRADE - MISSING PARTS / FUNCTION ISSUES")</f>
        <v>119X DELL LATITUDE CORE I 4TH GENERATION LAPTOPS - "C" GRADE - MISSING PARTS / FUNCTION ISSUES</v>
      </c>
      <c r="C75" s="4">
        <v>4900</v>
      </c>
      <c r="D75" s="7">
        <v>3185</v>
      </c>
      <c r="E75" s="8">
        <v>119</v>
      </c>
      <c r="F75" s="2">
        <f t="shared" si="10"/>
        <v>27</v>
      </c>
      <c r="G75" s="2" t="s">
        <v>26</v>
      </c>
      <c r="H75" s="8">
        <v>1</v>
      </c>
      <c r="I75" s="5">
        <f t="shared" si="11"/>
        <v>0.35</v>
      </c>
    </row>
    <row r="76" spans="1:9" x14ac:dyDescent="0.25">
      <c r="A76" s="1" t="s">
        <v>17</v>
      </c>
      <c r="B76" s="11" t="str">
        <f>HYPERLINK("http://www.gwtechparts.com/113x-dell-latitude-and-vostro-core-i-laptops-c-grade-missing-parts-function-issues/", "113X DELL LATITUDE AND VOSTRO CORE I LAPTOPS - ""C"" GRADE - MISSING PARTS / FUNCTION ISSUES")</f>
        <v>113X DELL LATITUDE AND VOSTRO CORE I LAPTOPS - "C" GRADE - MISSING PARTS / FUNCTION ISSUES</v>
      </c>
      <c r="C76" s="4">
        <v>4100</v>
      </c>
      <c r="D76" s="7">
        <v>2665</v>
      </c>
      <c r="E76" s="8">
        <v>113</v>
      </c>
      <c r="F76" s="2">
        <f t="shared" si="10"/>
        <v>24</v>
      </c>
      <c r="G76" s="2" t="s">
        <v>26</v>
      </c>
      <c r="H76" s="8">
        <v>1</v>
      </c>
      <c r="I76" s="5">
        <f t="shared" si="11"/>
        <v>0.35</v>
      </c>
    </row>
    <row r="77" spans="1:9" x14ac:dyDescent="0.25">
      <c r="A77" s="1" t="s">
        <v>11</v>
      </c>
      <c r="B77" s="11" t="str">
        <f>HYPERLINK("http://www.gwtechparts.com/222x-dell-mixed-model-series-core-i-2nd-4th-generation-laptops-b-grade-cosmetic-imperfections/", "222X DELL MIXED MODEL / SERIES CORE I 2ND-4TH GENERATION LAPTOPS - ""B"" GRADE - COSMETIC IMPERFECTIONS")</f>
        <v>222X DELL MIXED MODEL / SERIES CORE I 2ND-4TH GENERATION LAPTOPS - "B" GRADE - COSMETIC IMPERFECTIONS</v>
      </c>
      <c r="C77" s="4">
        <v>11700</v>
      </c>
      <c r="D77" s="7">
        <v>7020</v>
      </c>
      <c r="E77" s="8">
        <v>222</v>
      </c>
      <c r="F77" s="2">
        <f t="shared" ref="F77:F80" si="12">ROUND(D77/E77,0)</f>
        <v>32</v>
      </c>
      <c r="G77" s="2" t="s">
        <v>26</v>
      </c>
      <c r="H77" s="8">
        <v>1</v>
      </c>
      <c r="I77" s="5">
        <f t="shared" ref="I77:I80" si="13">1-(D77/C77)</f>
        <v>0.4</v>
      </c>
    </row>
    <row r="78" spans="1:9" x14ac:dyDescent="0.25">
      <c r="A78" s="1" t="s">
        <v>12</v>
      </c>
      <c r="B78" s="11" t="str">
        <f>HYPERLINK("http://www.gwtechparts.com/179x-dell-mixed-model-series-core-i-2nd-4th-generation-laptops-c-grade-missing-parts-function-issues/", "179X DELL MIXED MODEL / SERIES CORE I 2ND-4TH GENERATION LAPTOPS - ""C"" GRADE - MISSING PARTS / FUNCTION ISSUES")</f>
        <v>179X DELL MIXED MODEL / SERIES CORE I 2ND-4TH GENERATION LAPTOPS - "C" GRADE - MISSING PARTS / FUNCTION ISSUES</v>
      </c>
      <c r="C78" s="4">
        <v>7900</v>
      </c>
      <c r="D78" s="7">
        <v>4740</v>
      </c>
      <c r="E78" s="8">
        <v>179</v>
      </c>
      <c r="F78" s="2">
        <f t="shared" si="12"/>
        <v>26</v>
      </c>
      <c r="G78" s="2" t="s">
        <v>26</v>
      </c>
      <c r="H78" s="8">
        <v>1</v>
      </c>
      <c r="I78" s="5">
        <f t="shared" si="13"/>
        <v>0.4</v>
      </c>
    </row>
    <row r="79" spans="1:9" x14ac:dyDescent="0.25">
      <c r="A79" s="1" t="s">
        <v>13</v>
      </c>
      <c r="B79" s="11" t="str">
        <f>HYPERLINK("http://www.gwtechparts.com/63x-dell-latitude-and-vostro-core-i-laptops-c-grade-missing-parts-function-issues/", "63X DELL LATITUDE AND VOSTRO CORE I LAPTOPS - ""C"" GRADE - MISSING PARTS / FUNCTION ISSUES")</f>
        <v>63X DELL LATITUDE AND VOSTRO CORE I LAPTOPS - "C" GRADE - MISSING PARTS / FUNCTION ISSUES</v>
      </c>
      <c r="C79" s="4">
        <v>2400</v>
      </c>
      <c r="D79" s="7">
        <v>1440</v>
      </c>
      <c r="E79" s="8">
        <v>63</v>
      </c>
      <c r="F79" s="2">
        <f t="shared" si="12"/>
        <v>23</v>
      </c>
      <c r="G79" s="2" t="s">
        <v>26</v>
      </c>
      <c r="H79" s="8">
        <v>1</v>
      </c>
      <c r="I79" s="5">
        <f t="shared" si="13"/>
        <v>0.4</v>
      </c>
    </row>
    <row r="80" spans="1:9" x14ac:dyDescent="0.25">
      <c r="A80" s="1" t="s">
        <v>14</v>
      </c>
      <c r="B80" s="11" t="str">
        <f>HYPERLINK("http://www.gwtechparts.com/109x-dell-mixed-model-series-laptops-screen-function-issues/", "109X DELL MIXED MODEL / SERIES LAPTOPS - SCREEN / FUNCTION ISSUES")</f>
        <v>109X DELL MIXED MODEL / SERIES LAPTOPS - SCREEN / FUNCTION ISSUES</v>
      </c>
      <c r="C80" s="4">
        <v>3100</v>
      </c>
      <c r="D80" s="7">
        <v>1860</v>
      </c>
      <c r="E80" s="8">
        <v>109</v>
      </c>
      <c r="F80" s="2">
        <f t="shared" si="12"/>
        <v>17</v>
      </c>
      <c r="G80" s="2" t="s">
        <v>26</v>
      </c>
      <c r="H80" s="8">
        <v>1</v>
      </c>
      <c r="I80" s="5">
        <f t="shared" si="13"/>
        <v>0.4</v>
      </c>
    </row>
  </sheetData>
  <mergeCells count="49">
    <mergeCell ref="A2:H2"/>
    <mergeCell ref="A3:H3"/>
    <mergeCell ref="A4:H4"/>
    <mergeCell ref="A5:H5"/>
    <mergeCell ref="B72:C72"/>
    <mergeCell ref="B28:C28"/>
    <mergeCell ref="B6:C6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7:C27"/>
    <mergeCell ref="B22:C22"/>
    <mergeCell ref="B23:C23"/>
    <mergeCell ref="B24:C24"/>
    <mergeCell ref="B25:C25"/>
    <mergeCell ref="B26:C26"/>
  </mergeCells>
  <phoneticPr fontId="8" type="noConversion"/>
  <hyperlinks>
    <hyperlink ref="B63" r:id="rId1" xr:uid="{69707CAE-61FB-418B-BD05-748E0A5F3337}"/>
  </hyperlink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Bulk Deals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2022-02-18T22:08:46Z</dcterms:created>
  <dcterms:modified xsi:type="dcterms:W3CDTF">2023-04-24T11:06:39Z</dcterms:modified>
  <cp:category/>
  <cp:contentStatus/>
</cp:coreProperties>
</file>